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/>
  <xr:revisionPtr revIDLastSave="0" documentId="8_{4AEF380E-3B91-416F-8436-0167021E128A}" xr6:coauthVersionLast="47" xr6:coauthVersionMax="47" xr10:uidLastSave="{00000000-0000-0000-0000-000000000000}"/>
  <bookViews>
    <workbookView xWindow="0" yWindow="0" windowWidth="0" windowHeight="0" activeTab="5" xr2:uid="{00000000-000D-0000-FFFF-FFFF00000000}"/>
  </bookViews>
  <sheets>
    <sheet name="Index" sheetId="1" r:id="rId1"/>
    <sheet name="Opgave 1" sheetId="2" r:id="rId2"/>
    <sheet name="Opgave 2" sheetId="3" r:id="rId3"/>
    <sheet name="Opgave 3" sheetId="4" r:id="rId4"/>
    <sheet name="Opgave 4" sheetId="5" r:id="rId5"/>
    <sheet name="Opgave 5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  <c r="D16" i="6"/>
  <c r="D14" i="5"/>
  <c r="D15" i="5" s="1"/>
  <c r="D16" i="5" s="1"/>
  <c r="D18" i="4"/>
  <c r="D19" i="4" s="1"/>
  <c r="D16" i="4"/>
  <c r="D17" i="4" s="1"/>
  <c r="D40" i="3"/>
  <c r="D39" i="3"/>
  <c r="D42" i="3" s="1"/>
  <c r="D38" i="3"/>
  <c r="D41" i="3" s="1"/>
  <c r="D37" i="3"/>
  <c r="B33" i="3"/>
  <c r="K26" i="3"/>
  <c r="J26" i="3"/>
  <c r="H26" i="3"/>
  <c r="G26" i="3"/>
  <c r="I26" i="3" s="1"/>
  <c r="F26" i="3"/>
  <c r="K25" i="3"/>
  <c r="J25" i="3"/>
  <c r="H25" i="3"/>
  <c r="G25" i="3"/>
  <c r="I25" i="3" s="1"/>
  <c r="F25" i="3"/>
  <c r="K24" i="3"/>
  <c r="J24" i="3"/>
  <c r="H24" i="3"/>
  <c r="G24" i="3"/>
  <c r="I24" i="3" s="1"/>
  <c r="F24" i="3"/>
  <c r="K23" i="3"/>
  <c r="J23" i="3"/>
  <c r="H23" i="3"/>
  <c r="G23" i="3"/>
  <c r="I23" i="3" s="1"/>
  <c r="F23" i="3"/>
  <c r="K22" i="3"/>
  <c r="J22" i="3"/>
  <c r="H22" i="3"/>
  <c r="G22" i="3"/>
  <c r="I22" i="3" s="1"/>
  <c r="F22" i="3"/>
  <c r="K21" i="3"/>
  <c r="J21" i="3"/>
  <c r="H21" i="3"/>
  <c r="G21" i="3"/>
  <c r="I21" i="3" s="1"/>
  <c r="F21" i="3"/>
  <c r="K20" i="3"/>
  <c r="J20" i="3"/>
  <c r="H20" i="3"/>
  <c r="G20" i="3"/>
  <c r="I20" i="3" s="1"/>
  <c r="F20" i="3"/>
  <c r="K19" i="3"/>
  <c r="J19" i="3"/>
  <c r="H19" i="3"/>
  <c r="G19" i="3"/>
  <c r="I19" i="3" s="1"/>
  <c r="F19" i="3"/>
  <c r="K18" i="3"/>
  <c r="J18" i="3"/>
  <c r="H18" i="3"/>
  <c r="G18" i="3"/>
  <c r="I18" i="3" s="1"/>
  <c r="F18" i="3"/>
  <c r="K17" i="3"/>
  <c r="C30" i="3" s="1"/>
  <c r="D43" i="3" s="1"/>
  <c r="J17" i="3"/>
  <c r="C31" i="3" s="1"/>
  <c r="D44" i="3" s="1"/>
  <c r="H17" i="3"/>
  <c r="G17" i="3"/>
  <c r="I17" i="3" s="1"/>
  <c r="F17" i="3"/>
  <c r="D25" i="2"/>
  <c r="D18" i="2"/>
  <c r="D20" i="2" l="1"/>
  <c r="D19" i="2"/>
  <c r="C33" i="3"/>
  <c r="D46" i="3" s="1"/>
  <c r="C32" i="3"/>
  <c r="D45" i="3" s="1"/>
  <c r="D20" i="4"/>
  <c r="D18" i="6"/>
  <c r="D19" i="6" s="1"/>
  <c r="D22" i="2" l="1"/>
  <c r="D23" i="2" s="1"/>
  <c r="D24" i="2" s="1"/>
  <c r="D21" i="2"/>
</calcChain>
</file>

<file path=xl/sharedStrings.xml><?xml version="1.0" encoding="utf-8"?>
<sst xmlns="http://schemas.openxmlformats.org/spreadsheetml/2006/main" count="252" uniqueCount="161">
  <si>
    <t>Havo Economie 2024 – Examen trainer (stap-voor-stap v4)</t>
  </si>
  <si>
    <t>Gebruik</t>
  </si>
  <si>
    <t>1) Ga naar een opgave-tab.</t>
  </si>
  <si>
    <t>2) Pas de gele invoercellen aan.</t>
  </si>
  <si>
    <t>3) Lees in “Berekeningen (stap-voor-stap)” de tussenstappen en uitkomsten.</t>
  </si>
  <si>
    <t>4) Opgave 2 bevat extra grafiektabel + TR/TC/winst en winstmaximalisatie (MR≈MC én max winst).</t>
  </si>
  <si>
    <t>Tip: Vul eerst bron-waarden (grafieken) in; dan worden alle uitkomsten automatisch zichtbaar.</t>
  </si>
  <si>
    <t>Werkbladen</t>
  </si>
  <si>
    <t>Opgave 1 – Een nieuwe cao</t>
  </si>
  <si>
    <t>Opgave 2 – Speedpedelec</t>
  </si>
  <si>
    <t>Opgave 3 – Een valse start</t>
  </si>
  <si>
    <t>Opgave 4 – Pensioenuitkeringen</t>
  </si>
  <si>
    <t>Opgave 5 – Toerisme</t>
  </si>
  <si>
    <t>Beschrijving / context</t>
  </si>
  <si>
    <t>Uit een krant, januari 2020: Het gaat economisch goed in Nederland. De landelijke supermarktketens onderhandelen met de vakbonden over een nieuwe collectieve arbeidsovereenkomst (cao). De vakbonden eisen 3,5% loonsverhoging op het jaarsalaris, met een minimale stijging van € 1.000.</t>
  </si>
  <si>
    <t>Feiten / waarden (aanpasbaar)</t>
  </si>
  <si>
    <t>Parameter</t>
  </si>
  <si>
    <t>Waarde</t>
  </si>
  <si>
    <t>Toelichting</t>
  </si>
  <si>
    <t>Looneis (%)</t>
  </si>
  <si>
    <t>3,5% loonsverhoging (gegeven)</t>
  </si>
  <si>
    <t>Minimum loonstijging (€)</t>
  </si>
  <si>
    <t>Minimale stijging per jaar (gegeven)</t>
  </si>
  <si>
    <t>Jaarsalaris Els 2019 (€)</t>
  </si>
  <si>
    <t>Gegeven</t>
  </si>
  <si>
    <t>Inflatie 2020 (bron 1) (%)</t>
  </si>
  <si>
    <t>Vul over uit bijlage (bron 1)</t>
  </si>
  <si>
    <t>Arbeidsproductiviteit 2020 (bron 1) (%)</t>
  </si>
  <si>
    <t>Aandeel loonkosten in totale kosten</t>
  </si>
  <si>
    <t>40% (gegeven)</t>
  </si>
  <si>
    <t>Organisatiegraad vakbond (bron 2) (%)</t>
  </si>
  <si>
    <t>Vul over uit bijlage (bron 2)</t>
  </si>
  <si>
    <t>Berekeningen (stap-voor-stap)</t>
  </si>
  <si>
    <t>Stap</t>
  </si>
  <si>
    <t>Berekening / uitleg</t>
  </si>
  <si>
    <t>Uitkomst</t>
  </si>
  <si>
    <t>1</t>
  </si>
  <si>
    <t>Loonstijging in € = MAX(jaarsalaris×looneis, minimum)</t>
  </si>
  <si>
    <t>2</t>
  </si>
  <si>
    <t>Nieuw jaarsalaris 2020 = jaarsalaris 2019 + loonstijging</t>
  </si>
  <si>
    <t>3</t>
  </si>
  <si>
    <t>Nominale loonstijging (%) = loonstijging / jaarsalaris 2019</t>
  </si>
  <si>
    <t>4</t>
  </si>
  <si>
    <t>Koopkrachtverbetering (%) ≈ nominale loonstijging − inflatie</t>
  </si>
  <si>
    <t>5</t>
  </si>
  <si>
    <t>Stijging loonkosten per eenheid product (ULC) ≈ loongroei − productiviteitsgroei</t>
  </si>
  <si>
    <t>6</t>
  </si>
  <si>
    <t>Nominale productiekostenstijging (%) = ULC × aandeel loonkosten</t>
  </si>
  <si>
    <t>7</t>
  </si>
  <si>
    <t>Reële productiekostenstijging (%) ≈ nominale productiekostenstijging − inflatie</t>
  </si>
  <si>
    <t>8</t>
  </si>
  <si>
    <t>Controle: productiekostenstijging zonder productiviteit = looneis×aandeel loonkosten</t>
  </si>
  <si>
    <t>Vragen</t>
  </si>
  <si>
    <t>Nr</t>
  </si>
  <si>
    <t>Vraag</t>
  </si>
  <si>
    <t>Punten</t>
  </si>
  <si>
    <t>Leg uit dat er sprake is van nivelleren, als de looneis van de vakbond wordt ingewilligd.</t>
  </si>
  <si>
    <t>Bereken de koopkrachtverbetering van Els Middelkoop in 2020, indien de looneis van de vakbond wordt gerealiseerd. Geef je antwoord op 1 decimaal nauwkeurig. (Gebruik krantenbericht en bron 1.)</t>
  </si>
  <si>
    <t>Bereken de reële productiekostenstijging bij een nominale loonkostenstijging van 3,5% als de loonkosten 40% van de totale kosten uitmaken. (Gebruik uitspraak 1 en bron 1.)</t>
  </si>
  <si>
    <t>Leg uit dat een stijging van de arbeidsproductiviteit leidt tot lagere productiekosten. (Gebruik uitspraak 2.)</t>
  </si>
  <si>
    <t>Leg uit dat de prijsstijging van de goederen uit de supermarkt leidt tot een stijging van de omzet. (Gebruik uitspraak 3.)</t>
  </si>
  <si>
    <t>Leg uit dat er in toenemende mate sprake is van meeliftgedrag bij de cao-onderhandelingen. (Gebruik bron 2.)</t>
  </si>
  <si>
    <t>Speedpedelec tot 45 km/u; helm verplicht. Drie grootste aanbieders hebben samen 70% marktaandeel. Type Sprinter4: MK € 3.500; TCK € 1.000.000. Snel heeft budget € 6.000 per medewerker voor 100 stuks en doet een prijsvoorstel.</t>
  </si>
  <si>
    <t>Budget per stuk (€)</t>
  </si>
  <si>
    <t>Aantal stuks</t>
  </si>
  <si>
    <t>MK per stuk (€)</t>
  </si>
  <si>
    <t>TCK totaal (€)</t>
  </si>
  <si>
    <t>Voorstelprijs P (€)</t>
  </si>
  <si>
    <t>Oefenwaarde: pas aan</t>
  </si>
  <si>
    <t>Bron 1 – Grafiekgegevens (invoer)</t>
  </si>
  <si>
    <t>Vul onderstaande tabel over uit de grafiek (GO/MO/MK/GTK). Excel rekent daarna TR, TC en winst uit en helpt q* (max omzet) en winstmaximalisatie bepalen.</t>
  </si>
  <si>
    <t>q</t>
  </si>
  <si>
    <t>GO (€)</t>
  </si>
  <si>
    <t>MO (€)</t>
  </si>
  <si>
    <t>MK (€)</t>
  </si>
  <si>
    <t>GTK (€)</t>
  </si>
  <si>
    <t>Winst per stuk (GO−GTK)</t>
  </si>
  <si>
    <t>TR (=GO×q)</t>
  </si>
  <si>
    <t>TC (=GTK×q)</t>
  </si>
  <si>
    <t>Totale winst (=TR−TC)</t>
  </si>
  <si>
    <t>|MO−MK|</t>
  </si>
  <si>
    <t>abs(MO)</t>
  </si>
  <si>
    <t>Afgeleide berekeningen (op basis van ingevulde grafiek)</t>
  </si>
  <si>
    <t>Kengetal</t>
  </si>
  <si>
    <t>Uitleg</t>
  </si>
  <si>
    <t>q* bij maximale omzet (≈ MO het dichtst bij 0)</t>
  </si>
  <si>
    <t>Zoek q waarbij abs(MO) minimaal is.</t>
  </si>
  <si>
    <t>q_winst (≈ MR = MC; MO dichtst bij MK)</t>
  </si>
  <si>
    <t>Zoek q waarbij |MO − MK| minimaal is.</t>
  </si>
  <si>
    <t>q_maxwinst (maximale totale winst)</t>
  </si>
  <si>
    <t>Zoek q waarbij totale winst (TR−TC) maximaal is.</t>
  </si>
  <si>
    <t>Maximale totale winst (waarde)</t>
  </si>
  <si>
    <t>Restbedrag na variabele kosten = budget − MK</t>
  </si>
  <si>
    <t>Opbrengst Sprinter per stuk (na MK) = P − MK</t>
  </si>
  <si>
    <t>Opbrengst Snel per stuk = budget − P</t>
  </si>
  <si>
    <t>Acceptatiecheck: P ≥ MK?</t>
  </si>
  <si>
    <t>Totale opbrengst Sprinter (100 stuks) = opbrengst per stuk × aantal</t>
  </si>
  <si>
    <t>Totale opbrengst Snel (100 stuks) = opbrengst per stuk × aantal</t>
  </si>
  <si>
    <t>q* (maximale omzet) uit grafiektabel (Bron 1)</t>
  </si>
  <si>
    <t>q_winst (≈ MR=MC; MO≈MK) uit grafiektabel</t>
  </si>
  <si>
    <t>9</t>
  </si>
  <si>
    <t>q_maxwinst (max totale winst) uit grafiektabel</t>
  </si>
  <si>
    <t>10</t>
  </si>
  <si>
    <t>Maximale totale winst (waarde) uit grafiektabel</t>
  </si>
  <si>
    <t>Is een helm een substitutiegoed of complementair goed van de speedpedelec? Argumenteer.</t>
  </si>
  <si>
    <t>Maak de zinnen economisch juist (marktvorm / homogeen-heterogeen / type variabele kosten).</t>
  </si>
  <si>
    <t>Welk vlak geeft de totale winst weer bij maximale omzet? (Gebruik bron 1.)</t>
  </si>
  <si>
    <t>Leg uit dat Sprinter minimaal € 3.500 wil ontvangen. (Gebruik bron 1.)</t>
  </si>
  <si>
    <t>Maak de tekst over het ultimatumspel economisch juist.</t>
  </si>
  <si>
    <t>Welke bedragen moeten op plaats (1) en (2) in de beslisboom staan? (Gebruik bron 2.)</t>
  </si>
  <si>
    <t>Welke verdeling komt tot stand bij maximale eigen opbrengst? (Gebruik bron 2.)</t>
  </si>
  <si>
    <t>Geef een reden waarom Sprinter een laag bod toch kan weigeren (praktijk ultimatumspel).</t>
  </si>
  <si>
    <t>Starters huren vaak eerst in vrije sector (geen max huur). Hypotheekrente is aftrekbaar; tarief waartegen maximaal mag worden afgetrokken wordt afgebouwd van 49,50% naar 37,05%.</t>
  </si>
  <si>
    <t>Inkomenselasticiteit vrije-sector huur (starters)</t>
  </si>
  <si>
    <t>Schijfgrens belastbaar inkomen (€)</t>
  </si>
  <si>
    <t>HRA tarief hoog: nu</t>
  </si>
  <si>
    <t>49,50%</t>
  </si>
  <si>
    <t>HRA tarief hoog: na afbouw</t>
  </si>
  <si>
    <t>37,05%</t>
  </si>
  <si>
    <t>Jaarlijkse hypotheekrente (€)</t>
  </si>
  <si>
    <t>Belastingvoordeel nu = rente × tarief (hoog)</t>
  </si>
  <si>
    <t>Netto rentelast nu = rente − belastingvoordeel</t>
  </si>
  <si>
    <t>Belastingvoordeel na afbouw = rente × tarief (hoog)</t>
  </si>
  <si>
    <t>Netto rentelast na afbouw = rente − belastingvoordeel</t>
  </si>
  <si>
    <t>Verschil netto last (na − nu)</t>
  </si>
  <si>
    <t>Maak de tekst economisch juist (heterogeen/homogeen, marktvorm, inferieur/luxe/primair) incl. inkomenselasticiteit -0,5.</t>
  </si>
  <si>
    <t>Leg uit dat starters in laagconjunctuur voorkeur hebben voor huren boven kopen en lenen.</t>
  </si>
  <si>
    <t>Leg uit dat tariefaanpassing leidt tot gelijkere secundaire inkomensverdeling binnen woningbezitters.</t>
  </si>
  <si>
    <t>Leg uit dat tariefaanpassing via vraagzijde kan leiden tot daling verkoopprijs koopwoningen.</t>
  </si>
  <si>
    <t>\</t>
  </si>
  <si>
    <t>Vermogen ABP eind augustus (€)</t>
  </si>
  <si>
    <t>Dekkingsgraad begin augustus</t>
  </si>
  <si>
    <t>94%</t>
  </si>
  <si>
    <t>Dekkingsgraad eind augustus</t>
  </si>
  <si>
    <t>89%</t>
  </si>
  <si>
    <t>Verplichtingen = vermogen / dekkingsgraad</t>
  </si>
  <si>
    <t>Tekort (€) = verplichtingen − vermogen</t>
  </si>
  <si>
    <t>Tekort als % van verplichtingen</t>
  </si>
  <si>
    <t>Bereken het bedrag in euro’s dat ABP eind augustus tekort komt.</t>
  </si>
  <si>
    <t>Maak de tekst economisch juist (stelsel, rente gestegen/gedaald, premies verhogen/verlagen).</t>
  </si>
  <si>
    <t>Verklaring: verlaging pensioenuitkeringen kan bestedingen ouderen verlagen.</t>
  </si>
  <si>
    <t>Leg uit effect op bestedingen werkzame beroepsbevolking.</t>
  </si>
  <si>
    <t>Leg uit effect van uitstel van verlaging op huidige bestedingen.</t>
  </si>
  <si>
    <t>Leg uit dat uitstel dwingt tot solidariteit tussen generaties.</t>
  </si>
  <si>
    <t>Leg uit dat lage rente betaalbaarheid kapitaaldekkingsstelsel onder druk zet.</t>
  </si>
  <si>
    <t>Bestedingen toerisme nemen toe. Driekwart van de bestedingen in de sector toerisme is te danken aan buitenlandse toeristen in Nederland.</t>
  </si>
  <si>
    <t>Aandeel buitenlandse bestedingen</t>
  </si>
  <si>
    <t>Driekwart (gegeven)</t>
  </si>
  <si>
    <t>Werkgelegenheid personen 2014 (bron 1)</t>
  </si>
  <si>
    <t>Werkgelegenheid arbeidsjaren 2014 (bron 1)</t>
  </si>
  <si>
    <t>Werkgelegenheid personen 2017 (bron 1)</t>
  </si>
  <si>
    <t>Werkgelegenheid arbeidsjaren 2017 (bron 1)</t>
  </si>
  <si>
    <t>Arbeidsvolume per persoon 2014 = arbeidsjaren / personen</t>
  </si>
  <si>
    <t>Arbeidsvolume per persoon 2017 = arbeidsjaren / personen</t>
  </si>
  <si>
    <t>Verschil (2017 − 2014)</t>
  </si>
  <si>
    <t>Conclusie (minder deeltijd als verschil &gt; 0)</t>
  </si>
  <si>
    <t>Import/export/geen: bestedingen buitenlandse toeristen in Nederland. Leg uit.</t>
  </si>
  <si>
    <t>Maak de redenering economisch juist (toegevoegde waarde; bbp-component).</t>
  </si>
  <si>
    <t>Toon met berekening aan dat werknemers 2014–2017 gemiddeld minder in deeltijd gingen werken. (Gebruik bron 1.)</t>
  </si>
  <si>
    <t>Leg uit negatieve externe effecten bij concentratie toerisme.</t>
  </si>
  <si>
    <t>Leg uit dat prijsdiscriminatie in OV kan leiden tot stijging groen bbp.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</si>
</sst>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color theme="1"/>
      <name val="Calibri"/>
      <family val="2"/>
      <scheme val="minor"/>
    </font>
    <font>
      <b/>
      <sz val="16"/>
      <color rgb="FF1F4E79"/>
      <name val="Calibri"/>
    </font>
    <font>
      <b/>
      <sz val="11"/>
      <name val="Calibri"/>
    </font>
    <font>
      <b/>
      <sz val="14"/>
      <color rgb="FFFFFFFF"/>
      <name val="Calibri"/>
    </font>
    <font>
      <b/>
      <sz val="11"/>
      <color rgb="FF1F4E79"/>
      <name val="Calibri"/>
    </font>
    <font>
      <b/>
      <sz val="11"/>
      <color rgb="FFFFFF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  <fill>
      <patternFill patternType="solid">
        <fgColor rgb="FFE2EFDA"/>
      </patternFill>
    </fill>
    <fill>
      <patternFill patternType="solid">
        <fgColor rgb="FFD9E1F2"/>
      </patternFill>
    </fill>
  </fills>
  <borders count="3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10" fontId="0" fillId="4" borderId="1" xfId="0" applyNumberFormat="1" applyFill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5" borderId="1" xfId="0" applyFill="1" applyBorder="1" applyAlignment="1">
      <alignment vertical="top" wrapText="1"/>
    </xf>
    <xf numFmtId="164" fontId="0" fillId="4" borderId="1" xfId="0" applyNumberForma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2" borderId="0" xfId="0" applyFont="1" applyFill="1" applyAlignment="1"/>
    <xf numFmtId="0" fontId="0" fillId="0" borderId="0" xfId="0" applyAlignment="1"/>
    <xf numFmtId="0" fontId="4" fillId="0" borderId="0" xfId="0" applyFont="1" applyAlignment="1"/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topLeftCell="A6" workbookViewId="0">
      <selection activeCell="A15" sqref="A15"/>
    </sheetView>
  </sheetViews>
  <sheetFormatPr defaultRowHeight="15"/>
  <cols>
    <col min="1" max="1" width="120" customWidth="1"/>
  </cols>
  <sheetData>
    <row r="1" spans="1:1">
      <c r="A1" s="1" t="s">
        <v>0</v>
      </c>
    </row>
    <row r="3" spans="1:1">
      <c r="A3" s="2" t="s">
        <v>1</v>
      </c>
    </row>
    <row r="4" spans="1:1">
      <c r="A4" s="3" t="s">
        <v>2</v>
      </c>
    </row>
    <row r="5" spans="1:1">
      <c r="A5" s="3" t="s">
        <v>3</v>
      </c>
    </row>
    <row r="6" spans="1:1">
      <c r="A6" s="3" t="s">
        <v>4</v>
      </c>
    </row>
    <row r="7" spans="1:1">
      <c r="A7" s="3" t="s">
        <v>5</v>
      </c>
    </row>
    <row r="8" spans="1:1">
      <c r="A8" s="3" t="s">
        <v>6</v>
      </c>
    </row>
    <row r="10" spans="1:1">
      <c r="A10" s="2" t="s">
        <v>7</v>
      </c>
    </row>
    <row r="11" spans="1:1">
      <c r="A11" t="s">
        <v>8</v>
      </c>
    </row>
    <row r="12" spans="1:1">
      <c r="A12" t="s">
        <v>9</v>
      </c>
    </row>
    <row r="13" spans="1:1">
      <c r="A13" t="s">
        <v>10</v>
      </c>
    </row>
    <row r="14" spans="1:1">
      <c r="A14" t="s">
        <v>11</v>
      </c>
    </row>
    <row r="15" spans="1:1">
      <c r="A15" t="s">
        <v>12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workbookViewId="0">
      <pane ySplit="5" topLeftCell="A26" activePane="bottomLeft" state="frozen"/>
      <selection pane="bottomLeft" activeCell="H31" sqref="H31"/>
    </sheetView>
  </sheetViews>
  <sheetFormatPr defaultRowHeight="15"/>
  <cols>
    <col min="1" max="1" width="10" customWidth="1"/>
    <col min="2" max="2" width="72" customWidth="1"/>
    <col min="3" max="3" width="22" customWidth="1"/>
    <col min="4" max="4" width="26" customWidth="1"/>
    <col min="5" max="6" width="10" customWidth="1"/>
    <col min="7" max="8" width="14" customWidth="1"/>
    <col min="9" max="9" width="16" customWidth="1"/>
    <col min="10" max="10" width="12" customWidth="1"/>
  </cols>
  <sheetData>
    <row r="1" spans="1:11">
      <c r="A1" s="17" t="s">
        <v>8</v>
      </c>
      <c r="B1" s="18"/>
      <c r="C1" s="18"/>
      <c r="D1" s="18"/>
      <c r="E1" s="18"/>
      <c r="F1" s="18"/>
    </row>
    <row r="3" spans="1:11">
      <c r="A3" s="19" t="s">
        <v>13</v>
      </c>
      <c r="B3" s="18"/>
      <c r="C3" s="18"/>
      <c r="D3" s="18"/>
      <c r="E3" s="18"/>
      <c r="F3" s="18"/>
    </row>
    <row r="4" spans="1:11" ht="110.1" customHeight="1">
      <c r="A4" s="16" t="s">
        <v>14</v>
      </c>
      <c r="B4" s="18"/>
      <c r="C4" s="18"/>
      <c r="D4" s="18"/>
      <c r="E4" s="18"/>
      <c r="F4" s="18"/>
    </row>
    <row r="6" spans="1:11">
      <c r="A6" s="19" t="s">
        <v>15</v>
      </c>
      <c r="B6" s="18"/>
      <c r="C6" s="18"/>
      <c r="D6" s="18"/>
      <c r="E6" s="18"/>
      <c r="F6" s="18"/>
    </row>
    <row r="7" spans="1:11">
      <c r="A7" s="4" t="s">
        <v>16</v>
      </c>
      <c r="B7" s="4" t="s">
        <v>17</v>
      </c>
      <c r="C7" s="4" t="s">
        <v>18</v>
      </c>
    </row>
    <row r="8" spans="1:11">
      <c r="A8" s="5" t="s">
        <v>19</v>
      </c>
      <c r="B8" s="6">
        <v>3.5000000000000003E-2</v>
      </c>
      <c r="C8" s="5" t="s">
        <v>20</v>
      </c>
    </row>
    <row r="9" spans="1:11">
      <c r="A9" s="5" t="s">
        <v>21</v>
      </c>
      <c r="B9" s="6">
        <v>1000</v>
      </c>
      <c r="C9" s="5" t="s">
        <v>22</v>
      </c>
    </row>
    <row r="10" spans="1:11">
      <c r="A10" s="5" t="s">
        <v>23</v>
      </c>
      <c r="B10" s="6">
        <v>24998</v>
      </c>
      <c r="C10" s="5" t="s">
        <v>24</v>
      </c>
    </row>
    <row r="11" spans="1:11">
      <c r="A11" s="5" t="s">
        <v>25</v>
      </c>
      <c r="B11" s="6"/>
      <c r="C11" s="5" t="s">
        <v>26</v>
      </c>
    </row>
    <row r="12" spans="1:11">
      <c r="A12" s="5" t="s">
        <v>27</v>
      </c>
      <c r="B12" s="6"/>
      <c r="C12" s="5" t="s">
        <v>26</v>
      </c>
    </row>
    <row r="13" spans="1:11">
      <c r="A13" s="5" t="s">
        <v>28</v>
      </c>
      <c r="B13" s="6">
        <v>0.4</v>
      </c>
      <c r="C13" s="5" t="s">
        <v>29</v>
      </c>
    </row>
    <row r="14" spans="1:11">
      <c r="A14" s="5" t="s">
        <v>30</v>
      </c>
      <c r="B14" s="6"/>
      <c r="C14" s="5" t="s">
        <v>31</v>
      </c>
    </row>
    <row r="16" spans="1:11">
      <c r="A16" s="19" t="s">
        <v>32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>
      <c r="A17" s="4" t="s">
        <v>33</v>
      </c>
      <c r="B17" s="15" t="s">
        <v>34</v>
      </c>
      <c r="C17" s="20"/>
      <c r="D17" s="4" t="s">
        <v>35</v>
      </c>
    </row>
    <row r="18" spans="1:11" ht="42" customHeight="1">
      <c r="A18" s="5" t="s">
        <v>36</v>
      </c>
      <c r="B18" s="14" t="s">
        <v>37</v>
      </c>
      <c r="C18" s="18"/>
      <c r="D18" s="7">
        <f>IFERROR(MAX(B10*B8,B9),"")</f>
        <v>1000</v>
      </c>
    </row>
    <row r="19" spans="1:11" ht="42" customHeight="1">
      <c r="A19" s="5" t="s">
        <v>38</v>
      </c>
      <c r="B19" s="14" t="s">
        <v>39</v>
      </c>
      <c r="C19" s="18"/>
      <c r="D19" s="7">
        <f>IFERROR(B10+D18,"")</f>
        <v>25998</v>
      </c>
    </row>
    <row r="20" spans="1:11" ht="42" customHeight="1">
      <c r="A20" s="5" t="s">
        <v>40</v>
      </c>
      <c r="B20" s="14" t="s">
        <v>41</v>
      </c>
      <c r="C20" s="18"/>
      <c r="D20" s="8">
        <f>IFERROR(D18/B10,"")</f>
        <v>4.0003200256020478E-2</v>
      </c>
    </row>
    <row r="21" spans="1:11" ht="42" customHeight="1">
      <c r="A21" s="5" t="s">
        <v>42</v>
      </c>
      <c r="B21" s="14" t="s">
        <v>43</v>
      </c>
      <c r="C21" s="18"/>
      <c r="D21" s="8">
        <f>IFERROR(D20-B11,"")</f>
        <v>4.0003200256020478E-2</v>
      </c>
    </row>
    <row r="22" spans="1:11" ht="42" customHeight="1">
      <c r="A22" s="5" t="s">
        <v>44</v>
      </c>
      <c r="B22" s="14" t="s">
        <v>45</v>
      </c>
      <c r="C22" s="18"/>
      <c r="D22" s="8">
        <f>IFERROR(D20-B12,"")</f>
        <v>4.0003200256020478E-2</v>
      </c>
    </row>
    <row r="23" spans="1:11" ht="42" customHeight="1">
      <c r="A23" s="5" t="s">
        <v>46</v>
      </c>
      <c r="B23" s="14" t="s">
        <v>47</v>
      </c>
      <c r="C23" s="18"/>
      <c r="D23" s="8">
        <f>IFERROR(D22*B13,"")</f>
        <v>1.6001280102408193E-2</v>
      </c>
    </row>
    <row r="24" spans="1:11" ht="42" customHeight="1">
      <c r="A24" s="5" t="s">
        <v>48</v>
      </c>
      <c r="B24" s="14" t="s">
        <v>49</v>
      </c>
      <c r="C24" s="18"/>
      <c r="D24" s="8">
        <f>IFERROR(D23-B11,"")</f>
        <v>1.6001280102408193E-2</v>
      </c>
    </row>
    <row r="25" spans="1:11" ht="42" customHeight="1">
      <c r="A25" s="5" t="s">
        <v>50</v>
      </c>
      <c r="B25" s="14" t="s">
        <v>51</v>
      </c>
      <c r="C25" s="18"/>
      <c r="D25" s="8">
        <f>IFERROR(B8*B13,"")</f>
        <v>1.4000000000000002E-2</v>
      </c>
    </row>
    <row r="27" spans="1:11">
      <c r="A27" s="19" t="s">
        <v>52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pans="1:11">
      <c r="A28" s="4" t="s">
        <v>53</v>
      </c>
      <c r="B28" s="15" t="s">
        <v>54</v>
      </c>
      <c r="C28" s="18"/>
      <c r="D28" s="18"/>
      <c r="E28" s="4" t="s">
        <v>55</v>
      </c>
    </row>
    <row r="29" spans="1:11" ht="60" customHeight="1">
      <c r="A29" s="5">
        <v>1</v>
      </c>
      <c r="B29" s="14" t="s">
        <v>56</v>
      </c>
      <c r="C29" s="18"/>
      <c r="D29" s="18"/>
      <c r="E29" s="5">
        <v>2</v>
      </c>
    </row>
    <row r="30" spans="1:11" ht="60" customHeight="1">
      <c r="A30" s="5">
        <v>2</v>
      </c>
      <c r="B30" s="14" t="s">
        <v>57</v>
      </c>
      <c r="C30" s="18"/>
      <c r="D30" s="18"/>
      <c r="E30" s="5">
        <v>3</v>
      </c>
    </row>
    <row r="31" spans="1:11" ht="60" customHeight="1">
      <c r="A31" s="5">
        <v>3</v>
      </c>
      <c r="B31" s="14" t="s">
        <v>58</v>
      </c>
      <c r="C31" s="18"/>
      <c r="D31" s="18"/>
      <c r="E31" s="5">
        <v>2</v>
      </c>
    </row>
    <row r="32" spans="1:11" ht="60" customHeight="1">
      <c r="A32" s="5">
        <v>4</v>
      </c>
      <c r="B32" s="14" t="s">
        <v>59</v>
      </c>
      <c r="C32" s="18"/>
      <c r="D32" s="18"/>
      <c r="E32" s="5">
        <v>2</v>
      </c>
    </row>
    <row r="33" spans="1:5" ht="60" customHeight="1">
      <c r="A33" s="5">
        <v>5</v>
      </c>
      <c r="B33" s="14" t="s">
        <v>60</v>
      </c>
      <c r="C33" s="18"/>
      <c r="D33" s="18"/>
      <c r="E33" s="5">
        <v>2</v>
      </c>
    </row>
    <row r="34" spans="1:5" ht="60" customHeight="1">
      <c r="A34" s="5">
        <v>6</v>
      </c>
      <c r="B34" s="14" t="s">
        <v>61</v>
      </c>
      <c r="C34" s="18"/>
      <c r="D34" s="18"/>
      <c r="E34" s="5">
        <v>2</v>
      </c>
    </row>
  </sheetData>
  <mergeCells count="22">
    <mergeCell ref="A1:F1"/>
    <mergeCell ref="B20:C20"/>
    <mergeCell ref="A6:F6"/>
    <mergeCell ref="B34:D34"/>
    <mergeCell ref="B28:D28"/>
    <mergeCell ref="B21:C21"/>
    <mergeCell ref="A16:K16"/>
    <mergeCell ref="B23:C23"/>
    <mergeCell ref="B30:D30"/>
    <mergeCell ref="B17:C17"/>
    <mergeCell ref="A27:K27"/>
    <mergeCell ref="B33:D33"/>
    <mergeCell ref="B19:C19"/>
    <mergeCell ref="B32:D32"/>
    <mergeCell ref="B24:C24"/>
    <mergeCell ref="B31:D31"/>
    <mergeCell ref="B25:C25"/>
    <mergeCell ref="B22:C22"/>
    <mergeCell ref="B29:D29"/>
    <mergeCell ref="A3:F3"/>
    <mergeCell ref="B18:C18"/>
    <mergeCell ref="A4:F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workbookViewId="0">
      <pane ySplit="5" topLeftCell="A51" activePane="bottomLeft" state="frozen"/>
      <selection pane="bottomLeft" activeCell="H30" sqref="H30"/>
    </sheetView>
  </sheetViews>
  <sheetFormatPr defaultRowHeight="15"/>
  <cols>
    <col min="1" max="1" width="10" customWidth="1"/>
    <col min="2" max="2" width="72" customWidth="1"/>
    <col min="3" max="3" width="22" customWidth="1"/>
    <col min="4" max="4" width="26" customWidth="1"/>
    <col min="5" max="6" width="10" customWidth="1"/>
    <col min="7" max="8" width="14" customWidth="1"/>
    <col min="9" max="9" width="16" customWidth="1"/>
    <col min="10" max="10" width="12" customWidth="1"/>
    <col min="11" max="11" width="13" hidden="1" customWidth="1"/>
  </cols>
  <sheetData>
    <row r="1" spans="1:11">
      <c r="A1" s="17" t="s">
        <v>9</v>
      </c>
      <c r="B1" s="18"/>
      <c r="C1" s="18"/>
      <c r="D1" s="18"/>
      <c r="E1" s="18"/>
      <c r="F1" s="18"/>
    </row>
    <row r="3" spans="1:11">
      <c r="A3" s="19" t="s">
        <v>13</v>
      </c>
      <c r="B3" s="18"/>
      <c r="C3" s="18"/>
      <c r="D3" s="18"/>
      <c r="E3" s="18"/>
      <c r="F3" s="18"/>
    </row>
    <row r="4" spans="1:11" ht="110.1" customHeight="1">
      <c r="A4" s="16" t="s">
        <v>62</v>
      </c>
      <c r="B4" s="18"/>
      <c r="C4" s="18"/>
      <c r="D4" s="18"/>
      <c r="E4" s="18"/>
      <c r="F4" s="18"/>
    </row>
    <row r="6" spans="1:11">
      <c r="A6" s="19" t="s">
        <v>15</v>
      </c>
      <c r="B6" s="18"/>
      <c r="C6" s="18"/>
      <c r="D6" s="18"/>
      <c r="E6" s="18"/>
      <c r="F6" s="18"/>
    </row>
    <row r="7" spans="1:11">
      <c r="A7" s="4" t="s">
        <v>16</v>
      </c>
      <c r="B7" s="4" t="s">
        <v>17</v>
      </c>
      <c r="C7" s="4" t="s">
        <v>18</v>
      </c>
    </row>
    <row r="8" spans="1:11">
      <c r="A8" s="5" t="s">
        <v>63</v>
      </c>
      <c r="B8" s="6">
        <v>6000</v>
      </c>
      <c r="C8" s="5" t="s">
        <v>24</v>
      </c>
    </row>
    <row r="9" spans="1:11">
      <c r="A9" s="5" t="s">
        <v>64</v>
      </c>
      <c r="B9" s="6">
        <v>100</v>
      </c>
      <c r="C9" s="5" t="s">
        <v>24</v>
      </c>
    </row>
    <row r="10" spans="1:11">
      <c r="A10" s="5" t="s">
        <v>65</v>
      </c>
      <c r="B10" s="6">
        <v>3500</v>
      </c>
      <c r="C10" s="5" t="s">
        <v>24</v>
      </c>
    </row>
    <row r="11" spans="1:11">
      <c r="A11" s="5" t="s">
        <v>66</v>
      </c>
      <c r="B11" s="6">
        <v>1000000</v>
      </c>
      <c r="C11" s="5" t="s">
        <v>24</v>
      </c>
    </row>
    <row r="12" spans="1:11">
      <c r="A12" s="5" t="s">
        <v>67</v>
      </c>
      <c r="B12" s="6">
        <v>3700</v>
      </c>
      <c r="C12" s="5" t="s">
        <v>68</v>
      </c>
    </row>
    <row r="14" spans="1:11">
      <c r="A14" s="19" t="s">
        <v>69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 ht="45" customHeight="1">
      <c r="A15" s="16" t="s">
        <v>70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1">
      <c r="A16" s="4" t="s">
        <v>71</v>
      </c>
      <c r="B16" s="4" t="s">
        <v>72</v>
      </c>
      <c r="C16" s="4" t="s">
        <v>73</v>
      </c>
      <c r="D16" s="4" t="s">
        <v>74</v>
      </c>
      <c r="E16" s="4" t="s">
        <v>75</v>
      </c>
      <c r="F16" s="4" t="s">
        <v>76</v>
      </c>
      <c r="G16" s="4" t="s">
        <v>77</v>
      </c>
      <c r="H16" s="4" t="s">
        <v>78</v>
      </c>
      <c r="I16" s="4" t="s">
        <v>79</v>
      </c>
      <c r="J16" s="4" t="s">
        <v>80</v>
      </c>
      <c r="K16" s="4" t="s">
        <v>81</v>
      </c>
    </row>
    <row r="17" spans="1:11">
      <c r="A17" s="9">
        <v>1</v>
      </c>
      <c r="B17" s="10"/>
      <c r="C17" s="10"/>
      <c r="D17" s="10"/>
      <c r="E17" s="10"/>
      <c r="F17" s="11">
        <f>IFERROR(B17-E17,"")</f>
        <v>0</v>
      </c>
      <c r="G17" s="11">
        <f>IFERROR(B17*A17,"")</f>
        <v>0</v>
      </c>
      <c r="H17" s="11">
        <f>IFERROR(E17*A17,"")</f>
        <v>0</v>
      </c>
      <c r="I17" s="11">
        <f>IFERROR(G17-H17,"")</f>
        <v>0</v>
      </c>
      <c r="J17" s="11">
        <f>IFERROR(ABS(C17-D17),"")</f>
        <v>0</v>
      </c>
      <c r="K17" s="11">
        <f>IFERROR(ABS(C17),"")</f>
        <v>0</v>
      </c>
    </row>
    <row r="18" spans="1:11">
      <c r="A18" s="9">
        <v>2</v>
      </c>
      <c r="B18" s="10"/>
      <c r="C18" s="10"/>
      <c r="D18" s="10"/>
      <c r="E18" s="10"/>
      <c r="F18" s="11">
        <f>IFERROR(B18-E18,"")</f>
        <v>0</v>
      </c>
      <c r="G18" s="11">
        <f>IFERROR(B18*A18,"")</f>
        <v>0</v>
      </c>
      <c r="H18" s="11">
        <f>IFERROR(E18*A18,"")</f>
        <v>0</v>
      </c>
      <c r="I18" s="11">
        <f>IFERROR(G18-H18,"")</f>
        <v>0</v>
      </c>
      <c r="J18" s="11">
        <f>IFERROR(ABS(C18-D18),"")</f>
        <v>0</v>
      </c>
      <c r="K18" s="11">
        <f>IFERROR(ABS(C18),"")</f>
        <v>0</v>
      </c>
    </row>
    <row r="19" spans="1:11">
      <c r="A19" s="9">
        <v>3</v>
      </c>
      <c r="B19" s="10"/>
      <c r="C19" s="10"/>
      <c r="D19" s="10"/>
      <c r="E19" s="10"/>
      <c r="F19" s="11">
        <f>IFERROR(B19-E19,"")</f>
        <v>0</v>
      </c>
      <c r="G19" s="11">
        <f>IFERROR(B19*A19,"")</f>
        <v>0</v>
      </c>
      <c r="H19" s="11">
        <f>IFERROR(E19*A19,"")</f>
        <v>0</v>
      </c>
      <c r="I19" s="11">
        <f>IFERROR(G19-H19,"")</f>
        <v>0</v>
      </c>
      <c r="J19" s="11">
        <f>IFERROR(ABS(C19-D19),"")</f>
        <v>0</v>
      </c>
      <c r="K19" s="11">
        <f>IFERROR(ABS(C19),"")</f>
        <v>0</v>
      </c>
    </row>
    <row r="20" spans="1:11">
      <c r="A20" s="9">
        <v>4</v>
      </c>
      <c r="B20" s="10"/>
      <c r="C20" s="10"/>
      <c r="D20" s="10"/>
      <c r="E20" s="10"/>
      <c r="F20" s="11">
        <f>IFERROR(B20-E20,"")</f>
        <v>0</v>
      </c>
      <c r="G20" s="11">
        <f>IFERROR(B20*A20,"")</f>
        <v>0</v>
      </c>
      <c r="H20" s="11">
        <f>IFERROR(E20*A20,"")</f>
        <v>0</v>
      </c>
      <c r="I20" s="11">
        <f>IFERROR(G20-H20,"")</f>
        <v>0</v>
      </c>
      <c r="J20" s="11">
        <f>IFERROR(ABS(C20-D20),"")</f>
        <v>0</v>
      </c>
      <c r="K20" s="11">
        <f>IFERROR(ABS(C20),"")</f>
        <v>0</v>
      </c>
    </row>
    <row r="21" spans="1:11">
      <c r="A21" s="9">
        <v>5</v>
      </c>
      <c r="B21" s="10"/>
      <c r="C21" s="10"/>
      <c r="D21" s="10"/>
      <c r="E21" s="10"/>
      <c r="F21" s="11">
        <f>IFERROR(B21-E21,"")</f>
        <v>0</v>
      </c>
      <c r="G21" s="11">
        <f>IFERROR(B21*A21,"")</f>
        <v>0</v>
      </c>
      <c r="H21" s="11">
        <f>IFERROR(E21*A21,"")</f>
        <v>0</v>
      </c>
      <c r="I21" s="11">
        <f>IFERROR(G21-H21,"")</f>
        <v>0</v>
      </c>
      <c r="J21" s="11">
        <f>IFERROR(ABS(C21-D21),"")</f>
        <v>0</v>
      </c>
      <c r="K21" s="11">
        <f>IFERROR(ABS(C21),"")</f>
        <v>0</v>
      </c>
    </row>
    <row r="22" spans="1:11">
      <c r="A22" s="9">
        <v>6</v>
      </c>
      <c r="B22" s="10"/>
      <c r="C22" s="10"/>
      <c r="D22" s="10"/>
      <c r="E22" s="10"/>
      <c r="F22" s="11">
        <f>IFERROR(B22-E22,"")</f>
        <v>0</v>
      </c>
      <c r="G22" s="11">
        <f>IFERROR(B22*A22,"")</f>
        <v>0</v>
      </c>
      <c r="H22" s="11">
        <f>IFERROR(E22*A22,"")</f>
        <v>0</v>
      </c>
      <c r="I22" s="11">
        <f>IFERROR(G22-H22,"")</f>
        <v>0</v>
      </c>
      <c r="J22" s="11">
        <f>IFERROR(ABS(C22-D22),"")</f>
        <v>0</v>
      </c>
      <c r="K22" s="11">
        <f>IFERROR(ABS(C22),"")</f>
        <v>0</v>
      </c>
    </row>
    <row r="23" spans="1:11">
      <c r="A23" s="9">
        <v>7</v>
      </c>
      <c r="B23" s="10"/>
      <c r="C23" s="10"/>
      <c r="D23" s="10"/>
      <c r="E23" s="10"/>
      <c r="F23" s="11">
        <f>IFERROR(B23-E23,"")</f>
        <v>0</v>
      </c>
      <c r="G23" s="11">
        <f>IFERROR(B23*A23,"")</f>
        <v>0</v>
      </c>
      <c r="H23" s="11">
        <f>IFERROR(E23*A23,"")</f>
        <v>0</v>
      </c>
      <c r="I23" s="11">
        <f>IFERROR(G23-H23,"")</f>
        <v>0</v>
      </c>
      <c r="J23" s="11">
        <f>IFERROR(ABS(C23-D23),"")</f>
        <v>0</v>
      </c>
      <c r="K23" s="11">
        <f>IFERROR(ABS(C23),"")</f>
        <v>0</v>
      </c>
    </row>
    <row r="24" spans="1:11">
      <c r="A24" s="9">
        <v>8</v>
      </c>
      <c r="B24" s="10"/>
      <c r="C24" s="10"/>
      <c r="D24" s="10"/>
      <c r="E24" s="10"/>
      <c r="F24" s="11">
        <f>IFERROR(B24-E24,"")</f>
        <v>0</v>
      </c>
      <c r="G24" s="11">
        <f>IFERROR(B24*A24,"")</f>
        <v>0</v>
      </c>
      <c r="H24" s="11">
        <f>IFERROR(E24*A24,"")</f>
        <v>0</v>
      </c>
      <c r="I24" s="11">
        <f>IFERROR(G24-H24,"")</f>
        <v>0</v>
      </c>
      <c r="J24" s="11">
        <f>IFERROR(ABS(C24-D24),"")</f>
        <v>0</v>
      </c>
      <c r="K24" s="11">
        <f>IFERROR(ABS(C24),"")</f>
        <v>0</v>
      </c>
    </row>
    <row r="25" spans="1:11">
      <c r="A25" s="9">
        <v>9</v>
      </c>
      <c r="B25" s="10"/>
      <c r="C25" s="10"/>
      <c r="D25" s="10"/>
      <c r="E25" s="10"/>
      <c r="F25" s="11">
        <f>IFERROR(B25-E25,"")</f>
        <v>0</v>
      </c>
      <c r="G25" s="11">
        <f>IFERROR(B25*A25,"")</f>
        <v>0</v>
      </c>
      <c r="H25" s="11">
        <f>IFERROR(E25*A25,"")</f>
        <v>0</v>
      </c>
      <c r="I25" s="11">
        <f>IFERROR(G25-H25,"")</f>
        <v>0</v>
      </c>
      <c r="J25" s="11">
        <f>IFERROR(ABS(C25-D25),"")</f>
        <v>0</v>
      </c>
      <c r="K25" s="11">
        <f>IFERROR(ABS(C25),"")</f>
        <v>0</v>
      </c>
    </row>
    <row r="26" spans="1:11">
      <c r="A26" s="9">
        <v>10</v>
      </c>
      <c r="B26" s="10"/>
      <c r="C26" s="10"/>
      <c r="D26" s="10"/>
      <c r="E26" s="10"/>
      <c r="F26" s="11">
        <f>IFERROR(B26-E26,"")</f>
        <v>0</v>
      </c>
      <c r="G26" s="11">
        <f>IFERROR(B26*A26,"")</f>
        <v>0</v>
      </c>
      <c r="H26" s="11">
        <f>IFERROR(E26*A26,"")</f>
        <v>0</v>
      </c>
      <c r="I26" s="11">
        <f>IFERROR(G26-H26,"")</f>
        <v>0</v>
      </c>
      <c r="J26" s="11">
        <f>IFERROR(ABS(C26-D26),"")</f>
        <v>0</v>
      </c>
      <c r="K26" s="11">
        <f>IFERROR(ABS(C26),"")</f>
        <v>0</v>
      </c>
    </row>
    <row r="28" spans="1:11">
      <c r="A28" s="19" t="s">
        <v>82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>
      <c r="A29" s="4" t="s">
        <v>83</v>
      </c>
      <c r="B29" s="4" t="s">
        <v>84</v>
      </c>
      <c r="C29" s="4" t="s">
        <v>35</v>
      </c>
    </row>
    <row r="30" spans="1:11">
      <c r="A30" s="5" t="s">
        <v>85</v>
      </c>
      <c r="B30" s="12" t="s">
        <v>86</v>
      </c>
      <c r="C30" s="7">
        <f>IFERROR(INDEX(A17:A26, MATCH(MIN(K17:K26), K17:K26, 0)),"")</f>
        <v>1</v>
      </c>
    </row>
    <row r="31" spans="1:11">
      <c r="A31" s="5" t="s">
        <v>87</v>
      </c>
      <c r="B31" s="12" t="s">
        <v>88</v>
      </c>
      <c r="C31" s="7">
        <f>IFERROR(INDEX(A17:A26, MATCH(MIN(J17:J26), J17:J26, 0)),"")</f>
        <v>1</v>
      </c>
    </row>
    <row r="32" spans="1:11">
      <c r="A32" s="5" t="s">
        <v>89</v>
      </c>
      <c r="B32" s="12" t="s">
        <v>90</v>
      </c>
      <c r="C32" s="7">
        <f>IFERROR(INDEX(A17:A26, MATCH(MAX(I17:I26), I17:I26, 0)),"")</f>
        <v>1</v>
      </c>
    </row>
    <row r="33" spans="1:11">
      <c r="A33" s="5" t="s">
        <v>91</v>
      </c>
      <c r="B33" s="12" t="e">
        <f ca="1">MAX(totale winst)</f>
        <v>#NAME?</v>
      </c>
      <c r="C33" s="7">
        <f>IFERROR(MAX(I17:I26),"")</f>
        <v>0</v>
      </c>
    </row>
    <row r="35" spans="1:11">
      <c r="A35" s="19" t="s">
        <v>32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</row>
    <row r="36" spans="1:11">
      <c r="A36" s="4" t="s">
        <v>33</v>
      </c>
      <c r="B36" s="15" t="s">
        <v>34</v>
      </c>
      <c r="C36" s="20"/>
      <c r="D36" s="4" t="s">
        <v>35</v>
      </c>
    </row>
    <row r="37" spans="1:11" ht="42" customHeight="1">
      <c r="A37" s="5" t="s">
        <v>36</v>
      </c>
      <c r="B37" s="14" t="s">
        <v>92</v>
      </c>
      <c r="C37" s="18"/>
      <c r="D37" s="7">
        <f>IFERROR(B8-B10,"")</f>
        <v>2500</v>
      </c>
    </row>
    <row r="38" spans="1:11" ht="42" customHeight="1">
      <c r="A38" s="5" t="s">
        <v>38</v>
      </c>
      <c r="B38" s="14" t="s">
        <v>93</v>
      </c>
      <c r="C38" s="18"/>
      <c r="D38" s="7">
        <f>IFERROR(B12-B10,"")</f>
        <v>200</v>
      </c>
    </row>
    <row r="39" spans="1:11" ht="42" customHeight="1">
      <c r="A39" s="5" t="s">
        <v>40</v>
      </c>
      <c r="B39" s="14" t="s">
        <v>94</v>
      </c>
      <c r="C39" s="18"/>
      <c r="D39" s="7">
        <f>IFERROR(B8-B12,"")</f>
        <v>2300</v>
      </c>
    </row>
    <row r="40" spans="1:11" ht="42" customHeight="1">
      <c r="A40" s="5" t="s">
        <v>42</v>
      </c>
      <c r="B40" s="14" t="s">
        <v>95</v>
      </c>
      <c r="C40" s="18"/>
      <c r="D40" s="7" t="str">
        <f>IFERROR(IF(B12&gt;=B10,"Accepteren (rationeel)","Weigeren"),"")</f>
        <v>Accepteren (rationeel)</v>
      </c>
    </row>
    <row r="41" spans="1:11" ht="42" customHeight="1">
      <c r="A41" s="5" t="s">
        <v>44</v>
      </c>
      <c r="B41" s="14" t="s">
        <v>96</v>
      </c>
      <c r="C41" s="18"/>
      <c r="D41" s="7">
        <f>IFERROR(D38*B9,"")</f>
        <v>20000</v>
      </c>
    </row>
    <row r="42" spans="1:11" ht="42" customHeight="1">
      <c r="A42" s="5" t="s">
        <v>46</v>
      </c>
      <c r="B42" s="14" t="s">
        <v>97</v>
      </c>
      <c r="C42" s="18"/>
      <c r="D42" s="7">
        <f>IFERROR(D39*B9,"")</f>
        <v>230000</v>
      </c>
    </row>
    <row r="43" spans="1:11" ht="42" customHeight="1">
      <c r="A43" s="5" t="s">
        <v>48</v>
      </c>
      <c r="B43" s="14" t="s">
        <v>98</v>
      </c>
      <c r="C43" s="18"/>
      <c r="D43" s="7">
        <f>IFERROR(C30,"")</f>
        <v>1</v>
      </c>
    </row>
    <row r="44" spans="1:11" ht="42" customHeight="1">
      <c r="A44" s="5" t="s">
        <v>50</v>
      </c>
      <c r="B44" s="14" t="s">
        <v>99</v>
      </c>
      <c r="C44" s="18"/>
      <c r="D44" s="7">
        <f>IFERROR(C31,"")</f>
        <v>1</v>
      </c>
    </row>
    <row r="45" spans="1:11" ht="42" customHeight="1">
      <c r="A45" s="5" t="s">
        <v>100</v>
      </c>
      <c r="B45" s="14" t="s">
        <v>101</v>
      </c>
      <c r="C45" s="18"/>
      <c r="D45" s="7">
        <f>IFERROR(C32,"")</f>
        <v>1</v>
      </c>
    </row>
    <row r="46" spans="1:11" ht="42" customHeight="1">
      <c r="A46" s="5" t="s">
        <v>102</v>
      </c>
      <c r="B46" s="14" t="s">
        <v>103</v>
      </c>
      <c r="C46" s="18"/>
      <c r="D46" s="7">
        <f>IFERROR(C33,"")</f>
        <v>0</v>
      </c>
    </row>
    <row r="48" spans="1:11">
      <c r="A48" s="19" t="s">
        <v>52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5">
      <c r="A49" s="4" t="s">
        <v>53</v>
      </c>
      <c r="B49" s="15" t="s">
        <v>54</v>
      </c>
      <c r="C49" s="18"/>
      <c r="D49" s="18"/>
      <c r="E49" s="4" t="s">
        <v>55</v>
      </c>
    </row>
    <row r="50" spans="1:5" ht="60" customHeight="1">
      <c r="A50" s="5">
        <v>7</v>
      </c>
      <c r="B50" s="14" t="s">
        <v>104</v>
      </c>
      <c r="C50" s="18"/>
      <c r="D50" s="18"/>
      <c r="E50" s="5">
        <v>1</v>
      </c>
    </row>
    <row r="51" spans="1:5" ht="60" customHeight="1">
      <c r="A51" s="5">
        <v>8</v>
      </c>
      <c r="B51" s="14" t="s">
        <v>105</v>
      </c>
      <c r="C51" s="18"/>
      <c r="D51" s="18"/>
      <c r="E51" s="5">
        <v>2</v>
      </c>
    </row>
    <row r="52" spans="1:5" ht="60" customHeight="1">
      <c r="A52" s="5">
        <v>9</v>
      </c>
      <c r="B52" s="14" t="s">
        <v>106</v>
      </c>
      <c r="C52" s="18"/>
      <c r="D52" s="18"/>
      <c r="E52" s="5">
        <v>2</v>
      </c>
    </row>
    <row r="53" spans="1:5" ht="60" customHeight="1">
      <c r="A53" s="5">
        <v>10</v>
      </c>
      <c r="B53" s="14" t="s">
        <v>107</v>
      </c>
      <c r="C53" s="18"/>
      <c r="D53" s="18"/>
      <c r="E53" s="5">
        <v>2</v>
      </c>
    </row>
    <row r="54" spans="1:5" ht="60" customHeight="1">
      <c r="A54" s="5">
        <v>11</v>
      </c>
      <c r="B54" s="14" t="s">
        <v>108</v>
      </c>
      <c r="C54" s="18"/>
      <c r="D54" s="18"/>
      <c r="E54" s="5">
        <v>2</v>
      </c>
    </row>
    <row r="55" spans="1:5" ht="60" customHeight="1">
      <c r="A55" s="5">
        <v>12</v>
      </c>
      <c r="B55" s="14" t="s">
        <v>109</v>
      </c>
      <c r="C55" s="18"/>
      <c r="D55" s="18"/>
      <c r="E55" s="5">
        <v>2</v>
      </c>
    </row>
    <row r="56" spans="1:5" ht="60" customHeight="1">
      <c r="A56" s="5">
        <v>13</v>
      </c>
      <c r="B56" s="14" t="s">
        <v>110</v>
      </c>
      <c r="C56" s="18"/>
      <c r="D56" s="18"/>
      <c r="E56" s="5">
        <v>2</v>
      </c>
    </row>
    <row r="57" spans="1:5" ht="60" customHeight="1">
      <c r="A57" s="5">
        <v>14</v>
      </c>
      <c r="B57" s="14" t="s">
        <v>111</v>
      </c>
      <c r="C57" s="18"/>
      <c r="D57" s="18"/>
      <c r="E57" s="5">
        <v>1</v>
      </c>
    </row>
  </sheetData>
  <mergeCells count="29">
    <mergeCell ref="A1:F1"/>
    <mergeCell ref="B45:C45"/>
    <mergeCell ref="B56:D56"/>
    <mergeCell ref="A6:F6"/>
    <mergeCell ref="B36:C36"/>
    <mergeCell ref="A28:K28"/>
    <mergeCell ref="B52:D52"/>
    <mergeCell ref="B41:C41"/>
    <mergeCell ref="A3:F3"/>
    <mergeCell ref="B43:C43"/>
    <mergeCell ref="B39:C39"/>
    <mergeCell ref="B49:D49"/>
    <mergeCell ref="B42:C42"/>
    <mergeCell ref="A4:F4"/>
    <mergeCell ref="B38:C38"/>
    <mergeCell ref="B44:C44"/>
    <mergeCell ref="B37:C37"/>
    <mergeCell ref="B40:C40"/>
    <mergeCell ref="A14:K14"/>
    <mergeCell ref="A35:K35"/>
    <mergeCell ref="A48:K48"/>
    <mergeCell ref="A15:K15"/>
    <mergeCell ref="B57:D57"/>
    <mergeCell ref="B46:C46"/>
    <mergeCell ref="B53:D53"/>
    <mergeCell ref="B55:D55"/>
    <mergeCell ref="B51:D51"/>
    <mergeCell ref="B50:D50"/>
    <mergeCell ref="B54:D5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"/>
  <sheetViews>
    <sheetView workbookViewId="0">
      <pane ySplit="5" topLeftCell="A6" activePane="bottomLeft" state="frozen"/>
      <selection pane="bottomLeft" activeCell="D8" sqref="D8"/>
    </sheetView>
  </sheetViews>
  <sheetFormatPr defaultRowHeight="15"/>
  <cols>
    <col min="1" max="1" width="10" customWidth="1"/>
    <col min="2" max="2" width="72" customWidth="1"/>
    <col min="3" max="3" width="22" customWidth="1"/>
    <col min="4" max="4" width="26" customWidth="1"/>
    <col min="5" max="6" width="10" customWidth="1"/>
    <col min="7" max="8" width="14" customWidth="1"/>
    <col min="9" max="9" width="16" customWidth="1"/>
    <col min="10" max="10" width="12" customWidth="1"/>
  </cols>
  <sheetData>
    <row r="1" spans="1:11">
      <c r="A1" s="17" t="s">
        <v>10</v>
      </c>
      <c r="B1" s="18"/>
      <c r="C1" s="18"/>
      <c r="D1" s="18"/>
      <c r="E1" s="18"/>
      <c r="F1" s="18"/>
    </row>
    <row r="3" spans="1:11">
      <c r="A3" s="19" t="s">
        <v>13</v>
      </c>
      <c r="B3" s="18"/>
      <c r="C3" s="18"/>
      <c r="D3" s="18"/>
      <c r="E3" s="18"/>
      <c r="F3" s="18"/>
    </row>
    <row r="4" spans="1:11" ht="110.1" customHeight="1">
      <c r="A4" s="16" t="s">
        <v>112</v>
      </c>
      <c r="B4" s="18"/>
      <c r="C4" s="18"/>
      <c r="D4" s="18"/>
      <c r="E4" s="18"/>
      <c r="F4" s="18"/>
    </row>
    <row r="6" spans="1:11">
      <c r="A6" s="19" t="s">
        <v>15</v>
      </c>
      <c r="B6" s="18"/>
      <c r="C6" s="18"/>
      <c r="D6" s="18"/>
      <c r="E6" s="18"/>
      <c r="F6" s="18"/>
    </row>
    <row r="7" spans="1:11">
      <c r="A7" s="4" t="s">
        <v>16</v>
      </c>
      <c r="B7" s="4" t="s">
        <v>17</v>
      </c>
      <c r="C7" s="4" t="s">
        <v>18</v>
      </c>
    </row>
    <row r="8" spans="1:11">
      <c r="A8" s="5" t="s">
        <v>113</v>
      </c>
      <c r="B8" s="6">
        <v>-0.5</v>
      </c>
      <c r="C8" s="5" t="s">
        <v>24</v>
      </c>
    </row>
    <row r="9" spans="1:11">
      <c r="A9" s="5" t="s">
        <v>114</v>
      </c>
      <c r="B9" s="6">
        <v>69398</v>
      </c>
      <c r="C9" s="5" t="s">
        <v>24</v>
      </c>
    </row>
    <row r="10" spans="1:11">
      <c r="A10" s="5" t="s">
        <v>115</v>
      </c>
      <c r="B10" s="6">
        <v>0.495</v>
      </c>
      <c r="C10" s="5" t="s">
        <v>116</v>
      </c>
    </row>
    <row r="11" spans="1:11">
      <c r="A11" s="5" t="s">
        <v>117</v>
      </c>
      <c r="B11" s="6">
        <v>0.3705</v>
      </c>
      <c r="C11" s="5" t="s">
        <v>118</v>
      </c>
    </row>
    <row r="12" spans="1:11">
      <c r="A12" s="5" t="s">
        <v>119</v>
      </c>
      <c r="B12" s="6">
        <v>12000</v>
      </c>
      <c r="C12" s="5" t="s">
        <v>68</v>
      </c>
    </row>
    <row r="14" spans="1:11">
      <c r="A14" s="19" t="s">
        <v>32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>
      <c r="A15" s="4" t="s">
        <v>33</v>
      </c>
      <c r="B15" s="15" t="s">
        <v>34</v>
      </c>
      <c r="C15" s="20"/>
      <c r="D15" s="4" t="s">
        <v>35</v>
      </c>
    </row>
    <row r="16" spans="1:11" ht="42" customHeight="1">
      <c r="A16" s="5" t="s">
        <v>36</v>
      </c>
      <c r="B16" s="14" t="s">
        <v>120</v>
      </c>
      <c r="C16" s="18"/>
      <c r="D16" s="7">
        <f>IFERROR(B12*B10,"")</f>
        <v>5940</v>
      </c>
    </row>
    <row r="17" spans="1:11" ht="42" customHeight="1">
      <c r="A17" s="5" t="s">
        <v>38</v>
      </c>
      <c r="B17" s="14" t="s">
        <v>121</v>
      </c>
      <c r="C17" s="18"/>
      <c r="D17" s="7">
        <f>IFERROR(B12-D16,"")</f>
        <v>6060</v>
      </c>
    </row>
    <row r="18" spans="1:11" ht="42" customHeight="1">
      <c r="A18" s="5" t="s">
        <v>40</v>
      </c>
      <c r="B18" s="14" t="s">
        <v>122</v>
      </c>
      <c r="C18" s="18"/>
      <c r="D18" s="7">
        <f>IFERROR(B12*B11,"")</f>
        <v>4446</v>
      </c>
    </row>
    <row r="19" spans="1:11" ht="42" customHeight="1">
      <c r="A19" s="5" t="s">
        <v>42</v>
      </c>
      <c r="B19" s="14" t="s">
        <v>123</v>
      </c>
      <c r="C19" s="18"/>
      <c r="D19" s="7">
        <f>IFERROR(B12-D18,"")</f>
        <v>7554</v>
      </c>
    </row>
    <row r="20" spans="1:11" ht="42" customHeight="1">
      <c r="A20" s="5" t="s">
        <v>44</v>
      </c>
      <c r="B20" s="14" t="s">
        <v>124</v>
      </c>
      <c r="C20" s="18"/>
      <c r="D20" s="7">
        <f>IFERROR(D19-D17,"")</f>
        <v>1494</v>
      </c>
    </row>
    <row r="22" spans="1:11">
      <c r="A22" s="19" t="s">
        <v>52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>
      <c r="A23" s="4" t="s">
        <v>53</v>
      </c>
      <c r="B23" s="15" t="s">
        <v>54</v>
      </c>
      <c r="C23" s="18"/>
      <c r="D23" s="18"/>
      <c r="E23" s="4" t="s">
        <v>55</v>
      </c>
    </row>
    <row r="24" spans="1:11" ht="60" customHeight="1">
      <c r="A24" s="5">
        <v>15</v>
      </c>
      <c r="B24" s="14" t="s">
        <v>125</v>
      </c>
      <c r="C24" s="18"/>
      <c r="D24" s="18"/>
      <c r="E24" s="5">
        <v>2</v>
      </c>
    </row>
    <row r="25" spans="1:11" ht="60" customHeight="1">
      <c r="A25" s="5">
        <v>16</v>
      </c>
      <c r="B25" s="14" t="s">
        <v>126</v>
      </c>
      <c r="C25" s="18"/>
      <c r="D25" s="18"/>
      <c r="E25" s="5">
        <v>2</v>
      </c>
    </row>
    <row r="26" spans="1:11" ht="60" customHeight="1">
      <c r="A26" s="5">
        <v>17</v>
      </c>
      <c r="B26" s="14" t="s">
        <v>127</v>
      </c>
      <c r="C26" s="18"/>
      <c r="D26" s="18"/>
      <c r="E26" s="5">
        <v>2</v>
      </c>
    </row>
    <row r="27" spans="1:11" ht="60" customHeight="1">
      <c r="A27" s="5">
        <v>18</v>
      </c>
      <c r="B27" s="14" t="s">
        <v>128</v>
      </c>
      <c r="C27" s="18"/>
      <c r="D27" s="18"/>
      <c r="E27" s="5">
        <v>2</v>
      </c>
    </row>
  </sheetData>
  <mergeCells count="17">
    <mergeCell ref="A1:F1"/>
    <mergeCell ref="B20:C20"/>
    <mergeCell ref="B26:D26"/>
    <mergeCell ref="B27:D27"/>
    <mergeCell ref="A6:F6"/>
    <mergeCell ref="A14:K14"/>
    <mergeCell ref="A4:F4"/>
    <mergeCell ref="B17:C17"/>
    <mergeCell ref="A3:F3"/>
    <mergeCell ref="B25:D25"/>
    <mergeCell ref="B24:D24"/>
    <mergeCell ref="B18:C18"/>
    <mergeCell ref="A22:K22"/>
    <mergeCell ref="B16:C16"/>
    <mergeCell ref="B15:C15"/>
    <mergeCell ref="B23:D23"/>
    <mergeCell ref="B19:C19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workbookViewId="0">
      <pane ySplit="5" topLeftCell="A23" activePane="bottomLeft" state="frozen"/>
      <selection pane="bottomLeft" activeCell="A23" sqref="A23"/>
    </sheetView>
  </sheetViews>
  <sheetFormatPr defaultRowHeight="15"/>
  <cols>
    <col min="1" max="1" width="10" customWidth="1"/>
    <col min="2" max="2" width="72" customWidth="1"/>
    <col min="3" max="3" width="22" customWidth="1"/>
    <col min="4" max="4" width="26" customWidth="1"/>
    <col min="5" max="6" width="10" customWidth="1"/>
    <col min="7" max="8" width="14" customWidth="1"/>
    <col min="9" max="9" width="16" customWidth="1"/>
    <col min="10" max="10" width="12" customWidth="1"/>
  </cols>
  <sheetData>
    <row r="1" spans="1:11">
      <c r="A1" s="17" t="s">
        <v>11</v>
      </c>
      <c r="B1" s="18"/>
      <c r="C1" s="18"/>
      <c r="D1" s="18"/>
      <c r="E1" s="18"/>
      <c r="F1" s="18"/>
    </row>
    <row r="3" spans="1:11">
      <c r="A3" s="19" t="s">
        <v>13</v>
      </c>
      <c r="B3" s="18"/>
      <c r="C3" s="18"/>
      <c r="D3" s="18"/>
      <c r="E3" s="18"/>
      <c r="F3" s="18"/>
    </row>
    <row r="4" spans="1:11" ht="110.1" customHeight="1">
      <c r="A4" s="16" t="s">
        <v>129</v>
      </c>
      <c r="B4" s="18"/>
      <c r="C4" s="18"/>
      <c r="D4" s="18"/>
      <c r="E4" s="18"/>
      <c r="F4" s="18"/>
    </row>
    <row r="6" spans="1:11">
      <c r="A6" s="19" t="s">
        <v>15</v>
      </c>
      <c r="B6" s="18"/>
      <c r="C6" s="18"/>
      <c r="D6" s="18"/>
      <c r="E6" s="18"/>
      <c r="F6" s="18"/>
    </row>
    <row r="7" spans="1:11">
      <c r="A7" s="4" t="s">
        <v>16</v>
      </c>
      <c r="B7" s="4" t="s">
        <v>17</v>
      </c>
      <c r="C7" s="4" t="s">
        <v>18</v>
      </c>
    </row>
    <row r="8" spans="1:11">
      <c r="A8" s="5" t="s">
        <v>130</v>
      </c>
      <c r="B8" s="6">
        <v>456000000000</v>
      </c>
      <c r="C8" s="5" t="s">
        <v>24</v>
      </c>
    </row>
    <row r="9" spans="1:11">
      <c r="A9" s="5" t="s">
        <v>131</v>
      </c>
      <c r="B9" s="6">
        <v>0.94</v>
      </c>
      <c r="C9" s="5" t="s">
        <v>132</v>
      </c>
    </row>
    <row r="10" spans="1:11">
      <c r="A10" s="5" t="s">
        <v>133</v>
      </c>
      <c r="B10" s="6">
        <v>0.89</v>
      </c>
      <c r="C10" s="5" t="s">
        <v>134</v>
      </c>
    </row>
    <row r="12" spans="1:11">
      <c r="A12" s="19" t="s">
        <v>32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>
      <c r="A13" s="4" t="s">
        <v>33</v>
      </c>
      <c r="B13" s="15" t="s">
        <v>34</v>
      </c>
      <c r="C13" s="20"/>
      <c r="D13" s="4" t="s">
        <v>35</v>
      </c>
    </row>
    <row r="14" spans="1:11" ht="42" customHeight="1">
      <c r="A14" s="5" t="s">
        <v>36</v>
      </c>
      <c r="B14" s="14" t="s">
        <v>135</v>
      </c>
      <c r="C14" s="18"/>
      <c r="D14" s="7">
        <f>IFERROR(B8/B10,"")</f>
        <v>512359550561.79773</v>
      </c>
    </row>
    <row r="15" spans="1:11" ht="42" customHeight="1">
      <c r="A15" s="5" t="s">
        <v>38</v>
      </c>
      <c r="B15" s="14" t="s">
        <v>136</v>
      </c>
      <c r="C15" s="18"/>
      <c r="D15" s="7">
        <f>IFERROR(D14-B8,"")</f>
        <v>56359550561.797729</v>
      </c>
    </row>
    <row r="16" spans="1:11" ht="42" customHeight="1">
      <c r="A16" s="5" t="s">
        <v>40</v>
      </c>
      <c r="B16" s="14" t="s">
        <v>137</v>
      </c>
      <c r="C16" s="18"/>
      <c r="D16" s="8">
        <f>IFERROR(D15/D14,"")</f>
        <v>0.10999999999999996</v>
      </c>
    </row>
    <row r="18" spans="1:11">
      <c r="A18" s="19" t="s">
        <v>52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>
      <c r="A19" s="4" t="s">
        <v>53</v>
      </c>
      <c r="B19" s="15" t="s">
        <v>54</v>
      </c>
      <c r="C19" s="18"/>
      <c r="D19" s="18"/>
      <c r="E19" s="4" t="s">
        <v>55</v>
      </c>
    </row>
    <row r="20" spans="1:11" ht="60" customHeight="1">
      <c r="A20" s="5">
        <v>19</v>
      </c>
      <c r="B20" s="14" t="s">
        <v>138</v>
      </c>
      <c r="C20" s="18"/>
      <c r="D20" s="18"/>
      <c r="E20" s="5">
        <v>2</v>
      </c>
    </row>
    <row r="21" spans="1:11" ht="60" customHeight="1">
      <c r="A21" s="5">
        <v>20</v>
      </c>
      <c r="B21" s="14" t="s">
        <v>139</v>
      </c>
      <c r="C21" s="18"/>
      <c r="D21" s="18"/>
      <c r="E21" s="5">
        <v>2</v>
      </c>
    </row>
    <row r="22" spans="1:11" ht="60" customHeight="1">
      <c r="A22" s="5">
        <v>21</v>
      </c>
      <c r="B22" s="14" t="s">
        <v>140</v>
      </c>
      <c r="C22" s="18"/>
      <c r="D22" s="18"/>
      <c r="E22" s="5">
        <v>1</v>
      </c>
    </row>
    <row r="23" spans="1:11" ht="60" customHeight="1">
      <c r="A23" s="5">
        <v>22</v>
      </c>
      <c r="B23" s="14" t="s">
        <v>141</v>
      </c>
      <c r="C23" s="18"/>
      <c r="D23" s="18"/>
      <c r="E23" s="5">
        <v>2</v>
      </c>
    </row>
    <row r="24" spans="1:11" ht="60" customHeight="1">
      <c r="A24" s="5">
        <v>23</v>
      </c>
      <c r="B24" s="14" t="s">
        <v>142</v>
      </c>
      <c r="C24" s="18"/>
      <c r="D24" s="18"/>
      <c r="E24" s="5">
        <v>2</v>
      </c>
    </row>
    <row r="25" spans="1:11" ht="60" customHeight="1">
      <c r="A25" s="5">
        <v>24</v>
      </c>
      <c r="B25" s="14" t="s">
        <v>143</v>
      </c>
      <c r="C25" s="18"/>
      <c r="D25" s="18"/>
      <c r="E25" s="5">
        <v>2</v>
      </c>
    </row>
    <row r="26" spans="1:11" ht="60" customHeight="1">
      <c r="A26" s="5">
        <v>25</v>
      </c>
      <c r="B26" s="14" t="s">
        <v>144</v>
      </c>
      <c r="C26" s="18"/>
      <c r="D26" s="18"/>
      <c r="E26" s="5">
        <v>2</v>
      </c>
    </row>
  </sheetData>
  <mergeCells count="18">
    <mergeCell ref="B19:D19"/>
    <mergeCell ref="B23:D23"/>
    <mergeCell ref="B22:D22"/>
    <mergeCell ref="A1:F1"/>
    <mergeCell ref="B26:D26"/>
    <mergeCell ref="A6:F6"/>
    <mergeCell ref="B14:C14"/>
    <mergeCell ref="B21:D21"/>
    <mergeCell ref="A4:F4"/>
    <mergeCell ref="A3:F3"/>
    <mergeCell ref="B25:D25"/>
    <mergeCell ref="B24:D24"/>
    <mergeCell ref="B20:D20"/>
    <mergeCell ref="B13:C13"/>
    <mergeCell ref="A12:K12"/>
    <mergeCell ref="B16:C16"/>
    <mergeCell ref="B15:C15"/>
    <mergeCell ref="A18:K1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7"/>
  <sheetViews>
    <sheetView tabSelected="1" workbookViewId="0">
      <pane ySplit="5" topLeftCell="A6" activePane="bottomLeft" state="frozen"/>
      <selection pane="bottomLeft" activeCell="G16" sqref="G16"/>
    </sheetView>
  </sheetViews>
  <sheetFormatPr defaultRowHeight="15"/>
  <cols>
    <col min="1" max="1" width="18.5703125" customWidth="1"/>
    <col min="2" max="2" width="72" customWidth="1"/>
    <col min="3" max="3" width="30.28515625" customWidth="1"/>
    <col min="4" max="4" width="26" customWidth="1"/>
    <col min="5" max="6" width="10" customWidth="1"/>
    <col min="7" max="8" width="14" customWidth="1"/>
    <col min="9" max="9" width="16" customWidth="1"/>
    <col min="10" max="10" width="12" customWidth="1"/>
  </cols>
  <sheetData>
    <row r="1" spans="1:11">
      <c r="A1" s="17" t="s">
        <v>12</v>
      </c>
      <c r="B1" s="18"/>
      <c r="C1" s="18"/>
      <c r="D1" s="18"/>
      <c r="E1" s="18"/>
      <c r="F1" s="18"/>
    </row>
    <row r="3" spans="1:11">
      <c r="A3" s="19" t="s">
        <v>13</v>
      </c>
      <c r="B3" s="18"/>
      <c r="C3" s="18"/>
      <c r="D3" s="18"/>
      <c r="E3" s="18"/>
      <c r="F3" s="18"/>
    </row>
    <row r="4" spans="1:11" ht="110.1" customHeight="1">
      <c r="A4" s="16" t="s">
        <v>145</v>
      </c>
      <c r="B4" s="18"/>
      <c r="C4" s="18"/>
      <c r="D4" s="18"/>
      <c r="E4" s="18"/>
      <c r="F4" s="18"/>
    </row>
    <row r="6" spans="1:11">
      <c r="A6" s="19" t="s">
        <v>15</v>
      </c>
      <c r="B6" s="18"/>
      <c r="C6" s="18"/>
      <c r="D6" s="18"/>
      <c r="E6" s="18"/>
      <c r="F6" s="18"/>
    </row>
    <row r="7" spans="1:11">
      <c r="A7" s="4" t="s">
        <v>16</v>
      </c>
      <c r="B7" s="4" t="s">
        <v>17</v>
      </c>
      <c r="C7" s="4" t="s">
        <v>18</v>
      </c>
    </row>
    <row r="8" spans="1:11">
      <c r="A8" s="5" t="s">
        <v>146</v>
      </c>
      <c r="B8" s="6">
        <v>0.75</v>
      </c>
      <c r="C8" s="5" t="s">
        <v>147</v>
      </c>
    </row>
    <row r="9" spans="1:11">
      <c r="A9" s="5" t="s">
        <v>148</v>
      </c>
      <c r="B9" s="6"/>
      <c r="C9" s="5" t="s">
        <v>26</v>
      </c>
    </row>
    <row r="10" spans="1:11">
      <c r="A10" s="5" t="s">
        <v>149</v>
      </c>
      <c r="B10" s="6"/>
      <c r="C10" s="5" t="s">
        <v>26</v>
      </c>
    </row>
    <row r="11" spans="1:11">
      <c r="A11" s="5" t="s">
        <v>150</v>
      </c>
      <c r="B11" s="6"/>
      <c r="C11" s="5" t="s">
        <v>26</v>
      </c>
    </row>
    <row r="12" spans="1:11">
      <c r="A12" s="5" t="s">
        <v>151</v>
      </c>
      <c r="B12" s="6"/>
      <c r="C12" s="5" t="s">
        <v>26</v>
      </c>
    </row>
    <row r="14" spans="1:11">
      <c r="A14" s="19" t="s">
        <v>32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>
      <c r="A15" s="4" t="s">
        <v>33</v>
      </c>
      <c r="B15" s="15" t="s">
        <v>34</v>
      </c>
      <c r="C15" s="20"/>
      <c r="D15" s="4" t="s">
        <v>35</v>
      </c>
    </row>
    <row r="16" spans="1:11" ht="42" customHeight="1">
      <c r="A16" s="5" t="s">
        <v>36</v>
      </c>
      <c r="B16" s="14" t="s">
        <v>152</v>
      </c>
      <c r="C16" s="18"/>
      <c r="D16" s="13" t="str">
        <f>IFERROR(B10/B9,"")</f>
        <v/>
      </c>
    </row>
    <row r="17" spans="1:11" ht="42" customHeight="1">
      <c r="A17" s="5" t="s">
        <v>38</v>
      </c>
      <c r="B17" s="14" t="s">
        <v>153</v>
      </c>
      <c r="C17" s="18"/>
      <c r="D17" s="13" t="str">
        <f>IFERROR(B12/B11,"")</f>
        <v/>
      </c>
    </row>
    <row r="18" spans="1:11" ht="42" customHeight="1">
      <c r="A18" s="5" t="s">
        <v>40</v>
      </c>
      <c r="B18" s="14" t="s">
        <v>154</v>
      </c>
      <c r="C18" s="18"/>
      <c r="D18" s="13" t="str">
        <f>IFERROR(D17-D16,"")</f>
        <v/>
      </c>
    </row>
    <row r="19" spans="1:11" ht="42" customHeight="1">
      <c r="A19" s="5" t="s">
        <v>42</v>
      </c>
      <c r="B19" s="14" t="s">
        <v>155</v>
      </c>
      <c r="C19" s="18"/>
      <c r="D19" s="7" t="str">
        <f>IFERROR(IF(D18&gt;0,"Ja, gemiddeld meer uren","Nee"),"")</f>
        <v>Ja, gemiddeld meer uren</v>
      </c>
    </row>
    <row r="21" spans="1:11">
      <c r="A21" s="19" t="s">
        <v>52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>
      <c r="A22" s="4" t="s">
        <v>53</v>
      </c>
      <c r="B22" s="15" t="s">
        <v>54</v>
      </c>
      <c r="C22" s="18"/>
      <c r="D22" s="18"/>
      <c r="E22" s="4" t="s">
        <v>55</v>
      </c>
    </row>
    <row r="23" spans="1:11" ht="60" customHeight="1">
      <c r="A23" s="5">
        <v>26</v>
      </c>
      <c r="B23" s="14" t="s">
        <v>156</v>
      </c>
      <c r="C23" s="18"/>
      <c r="D23" s="18"/>
      <c r="E23" s="5">
        <v>2</v>
      </c>
    </row>
    <row r="24" spans="1:11" ht="60" customHeight="1">
      <c r="A24" s="5">
        <v>27</v>
      </c>
      <c r="B24" s="14" t="s">
        <v>157</v>
      </c>
      <c r="C24" s="18"/>
      <c r="D24" s="18"/>
      <c r="E24" s="5">
        <v>2</v>
      </c>
    </row>
    <row r="25" spans="1:11" ht="60" customHeight="1">
      <c r="A25" s="5">
        <v>28</v>
      </c>
      <c r="B25" s="14" t="s">
        <v>158</v>
      </c>
      <c r="C25" s="18"/>
      <c r="D25" s="18"/>
      <c r="E25" s="5">
        <v>2</v>
      </c>
    </row>
    <row r="26" spans="1:11" ht="60" customHeight="1">
      <c r="A26" s="5">
        <v>29</v>
      </c>
      <c r="B26" s="14" t="s">
        <v>159</v>
      </c>
      <c r="C26" s="18"/>
      <c r="D26" s="18"/>
      <c r="E26" s="5">
        <v>2</v>
      </c>
    </row>
    <row r="27" spans="1:11" ht="60" customHeight="1">
      <c r="A27" s="5">
        <v>30</v>
      </c>
      <c r="B27" s="14" t="s">
        <v>160</v>
      </c>
      <c r="C27" s="18"/>
      <c r="D27" s="18"/>
      <c r="E27" s="5">
        <v>2</v>
      </c>
    </row>
  </sheetData>
  <mergeCells count="17">
    <mergeCell ref="A1:F1"/>
    <mergeCell ref="B22:D22"/>
    <mergeCell ref="B26:D26"/>
    <mergeCell ref="B27:D27"/>
    <mergeCell ref="A6:F6"/>
    <mergeCell ref="A14:K14"/>
    <mergeCell ref="A4:F4"/>
    <mergeCell ref="B17:C17"/>
    <mergeCell ref="A3:F3"/>
    <mergeCell ref="B25:D25"/>
    <mergeCell ref="B24:D24"/>
    <mergeCell ref="B18:C18"/>
    <mergeCell ref="B16:C16"/>
    <mergeCell ref="B15:C15"/>
    <mergeCell ref="A21:K21"/>
    <mergeCell ref="B23:D23"/>
    <mergeCell ref="B19:C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2026-05-10T09:05:33Z</dcterms:created>
  <dcterms:modified xsi:type="dcterms:W3CDTF">2026-05-10T10:18:25Z</dcterms:modified>
  <cp:category/>
  <cp:contentStatus/>
</cp:coreProperties>
</file>